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 l="1"/>
  <c r="B39" i="1"/>
  <c r="C48" i="1" s="1"/>
  <c r="F22" i="1"/>
  <c r="C21" i="1"/>
  <c r="F21" i="1" s="1"/>
  <c r="E17" i="1"/>
  <c r="K8" i="1"/>
  <c r="G11" i="1" s="1"/>
  <c r="G14" i="1" s="1"/>
  <c r="G8" i="1"/>
  <c r="C8" i="1"/>
  <c r="E21" i="1" l="1"/>
  <c r="E22" i="1" s="1"/>
  <c r="C23" i="1" s="1"/>
  <c r="F23" i="1" s="1"/>
</calcChain>
</file>

<file path=xl/comments1.xml><?xml version="1.0" encoding="utf-8"?>
<comments xmlns="http://schemas.openxmlformats.org/spreadsheetml/2006/main">
  <authors>
    <author>Author</author>
  </authors>
  <commentList>
    <comment ref="E13" authorId="0" shapeId="0">
      <text>
        <r>
          <rPr>
            <b/>
            <sz val="9"/>
            <color indexed="81"/>
            <rFont val="Tahoma"/>
            <charset val="1"/>
          </rPr>
          <t>Author:</t>
        </r>
        <r>
          <rPr>
            <sz val="9"/>
            <color indexed="81"/>
            <rFont val="Tahoma"/>
            <charset val="1"/>
          </rPr>
          <t xml:space="preserve">
Dilution from broth to 10^5 cfu/mL</t>
        </r>
      </text>
    </comment>
    <comment ref="C21" authorId="0" shapeId="0">
      <text>
        <r>
          <rPr>
            <b/>
            <sz val="9"/>
            <color indexed="81"/>
            <rFont val="Tahoma"/>
            <charset val="1"/>
          </rPr>
          <t>Author:</t>
        </r>
        <r>
          <rPr>
            <sz val="9"/>
            <color indexed="81"/>
            <rFont val="Tahoma"/>
            <charset val="1"/>
          </rPr>
          <t xml:space="preserve">
Use pipette for accuracy</t>
        </r>
      </text>
    </comment>
  </commentList>
</comments>
</file>

<file path=xl/sharedStrings.xml><?xml version="1.0" encoding="utf-8"?>
<sst xmlns="http://schemas.openxmlformats.org/spreadsheetml/2006/main" count="50" uniqueCount="43">
  <si>
    <t>Yeast Concentration Calculations</t>
  </si>
  <si>
    <t>Vial #1</t>
  </si>
  <si>
    <t>Vial #2</t>
  </si>
  <si>
    <t>Vial #3</t>
  </si>
  <si>
    <t xml:space="preserve">Hemocytometer Side #1 </t>
  </si>
  <si>
    <t>Cell Count</t>
  </si>
  <si>
    <t>Hemocytometer Side #2</t>
  </si>
  <si>
    <t>Average Undiluted Count (cfu/mL)</t>
  </si>
  <si>
    <t>Average Undiluted Count (cfu/ mL)</t>
  </si>
  <si>
    <t>Note: Input your cell counts in the spaces above to calculate the amount of yeast solution per liter to add to your test water.</t>
  </si>
  <si>
    <t>Average Cell Count (cfu/mL)</t>
  </si>
  <si>
    <t xml:space="preserve">Amount of mother solution per liter </t>
  </si>
  <si>
    <t>mL</t>
  </si>
  <si>
    <t>Microsphere Solution Dilution Calculations</t>
  </si>
  <si>
    <t>Initial Concentration</t>
  </si>
  <si>
    <t>Particles/mL</t>
  </si>
  <si>
    <t>Final Concentraion</t>
  </si>
  <si>
    <t>Particles/L</t>
  </si>
  <si>
    <t>Dilution #</t>
  </si>
  <si>
    <t>Initial Volume (mL)</t>
  </si>
  <si>
    <t>Total Volume (mL)</t>
  </si>
  <si>
    <t>Conc. (p./mL)</t>
  </si>
  <si>
    <t>Dil. Factor</t>
  </si>
  <si>
    <t>Note: Follow the dilutions shown on the right, where the initial volume is added and then brought up to the final volume. The initial amount in dilution 3 is added to the test water solution if one liter is being made. If more than 1 liter is being made, simply multiply the volume by the final volume of the test water.</t>
  </si>
  <si>
    <t>Turbidity Calculations</t>
  </si>
  <si>
    <t>Test dust added</t>
  </si>
  <si>
    <t>Trial #</t>
  </si>
  <si>
    <t>Int. Turbidity</t>
  </si>
  <si>
    <t>50 mg</t>
  </si>
  <si>
    <t>75 mg</t>
  </si>
  <si>
    <t>100 mg</t>
  </si>
  <si>
    <t>125 mg</t>
  </si>
  <si>
    <t>Test dust (mg)</t>
  </si>
  <si>
    <t>Turbidity (NTU)</t>
  </si>
  <si>
    <t>Y-Int</t>
  </si>
  <si>
    <t>Slope</t>
  </si>
  <si>
    <t>Dust amount Calculator</t>
  </si>
  <si>
    <t>Desired Turbidity:</t>
  </si>
  <si>
    <t>NTU</t>
  </si>
  <si>
    <t>Note: Input the desired NTU and it will auto calculate the required dust amount. This is only an approximation, so please measure the turbidity after the solution is made up and insert the number below</t>
  </si>
  <si>
    <t>Dust amount:</t>
  </si>
  <si>
    <t>mg</t>
  </si>
  <si>
    <t>Actual Turbidity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</si>
</sst>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7"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16"/>
      <color theme="1"/>
      <name val="Calibri"/>
      <family val="2"/>
      <scheme val="minor"/>
    </font>
    <font>
      <sz val="18"/>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1">
    <xf numFmtId="0" fontId="0" fillId="0" borderId="0"/>
  </cellStyleXfs>
  <cellXfs count="53">
    <xf numFmtId="0" fontId="0" fillId="0" borderId="0" xfId="0"/>
    <xf numFmtId="0" fontId="0" fillId="0" borderId="1" xfId="0" applyBorder="1"/>
    <xf numFmtId="0" fontId="0" fillId="0" borderId="0" xfId="0" applyAlignment="1">
      <alignment horizontal="center"/>
    </xf>
    <xf numFmtId="0" fontId="0" fillId="0" borderId="8" xfId="0" applyBorder="1"/>
    <xf numFmtId="0" fontId="0" fillId="0" borderId="0" xfId="0" applyBorder="1"/>
    <xf numFmtId="0" fontId="0" fillId="0" borderId="9" xfId="0" applyBorder="1"/>
    <xf numFmtId="11" fontId="0" fillId="0" borderId="0" xfId="0" applyNumberFormat="1" applyBorder="1"/>
    <xf numFmtId="0" fontId="0" fillId="0" borderId="10" xfId="0" applyBorder="1"/>
    <xf numFmtId="0" fontId="0" fillId="0" borderId="11" xfId="0" applyBorder="1"/>
    <xf numFmtId="0" fontId="0" fillId="0" borderId="12" xfId="0" applyBorder="1"/>
    <xf numFmtId="1" fontId="0" fillId="0" borderId="0" xfId="0" applyNumberFormat="1" applyBorder="1"/>
    <xf numFmtId="0" fontId="0" fillId="0" borderId="0" xfId="0" applyBorder="1" applyAlignment="1">
      <alignment horizontal="center"/>
    </xf>
    <xf numFmtId="165" fontId="0" fillId="0" borderId="0" xfId="0" applyNumberFormat="1" applyBorder="1" applyAlignment="1">
      <alignment horizontal="center"/>
    </xf>
    <xf numFmtId="11" fontId="0" fillId="0" borderId="0" xfId="0" applyNumberFormat="1" applyBorder="1" applyAlignment="1">
      <alignment horizontal="center"/>
    </xf>
    <xf numFmtId="1" fontId="0" fillId="0" borderId="0" xfId="0" applyNumberFormat="1" applyBorder="1" applyAlignment="1">
      <alignment horizontal="center"/>
    </xf>
    <xf numFmtId="0" fontId="0" fillId="0" borderId="0" xfId="0" applyNumberFormat="1" applyBorder="1" applyAlignment="1">
      <alignment horizontal="center"/>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11" fontId="0" fillId="0" borderId="1" xfId="0" applyNumberFormat="1" applyBorder="1" applyAlignment="1">
      <alignment horizontal="center"/>
    </xf>
    <xf numFmtId="11" fontId="0" fillId="2" borderId="0" xfId="0" applyNumberForma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2" fontId="0" fillId="2" borderId="11" xfId="0" applyNumberFormat="1" applyFill="1" applyBorder="1" applyAlignment="1">
      <alignment horizontal="center"/>
    </xf>
    <xf numFmtId="0" fontId="0" fillId="0" borderId="12" xfId="0" applyBorder="1" applyAlignment="1">
      <alignment horizontal="center"/>
    </xf>
    <xf numFmtId="0" fontId="0" fillId="0" borderId="1" xfId="0" applyBorder="1" applyAlignment="1">
      <alignment horizontal="right"/>
    </xf>
    <xf numFmtId="0" fontId="0" fillId="0" borderId="13" xfId="0" applyBorder="1"/>
    <xf numFmtId="164" fontId="0" fillId="0" borderId="0" xfId="0" applyNumberFormat="1" applyBorder="1"/>
    <xf numFmtId="0" fontId="0" fillId="0" borderId="0" xfId="0" applyBorder="1" applyAlignment="1">
      <alignment wrapText="1"/>
    </xf>
    <xf numFmtId="1" fontId="0" fillId="2" borderId="1" xfId="0" applyNumberFormat="1" applyFill="1" applyBorder="1"/>
    <xf numFmtId="0" fontId="1" fillId="0" borderId="0"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 fillId="0" borderId="1" xfId="0" applyFont="1" applyFill="1" applyBorder="1" applyAlignment="1">
      <alignment horizontal="center"/>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left" wrapText="1"/>
    </xf>
    <xf numFmtId="0" fontId="1" fillId="0" borderId="11" xfId="0" applyFont="1" applyBorder="1" applyAlignment="1">
      <alignment horizontal="left"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8" xfId="0" applyBorder="1" applyAlignment="1">
      <alignment horizontal="left"/>
    </xf>
    <xf numFmtId="0" fontId="0" fillId="0" borderId="0" xfId="0" applyBorder="1" applyAlignment="1">
      <alignment horizontal="left"/>
    </xf>
    <xf numFmtId="0" fontId="1" fillId="0" borderId="8" xfId="0" applyFont="1" applyBorder="1" applyAlignment="1">
      <alignment horizontal="left" vertical="top" wrapText="1"/>
    </xf>
  </cellXfs>
  <cellStyles count="1">
    <cellStyle name="Normal" xfId="0" builtinId="0"/>
  </cellStyles>
  <dxfs count="6">
    <dxf>
      <alignment horizontal="center" vertical="bottom" textRotation="0" wrapText="0" indent="0" justifyLastLine="0" shrinkToFit="0" readingOrder="0"/>
    </dxf>
    <dxf>
      <numFmt numFmtId="15" formatCode="0.00E+00"/>
      <alignment horizontal="center" vertical="bottom" textRotation="0" wrapText="0" indent="0" justifyLastLine="0" shrinkToFit="0" readingOrder="0"/>
    </dxf>
    <dxf>
      <numFmt numFmtId="165" formatCode="0.000"/>
      <alignment horizontal="center" vertical="bottom" textRotation="0" wrapText="0" indent="0" justifyLastLine="0" shrinkToFit="0" readingOrder="0"/>
    </dxf>
    <dxf>
      <numFmt numFmtId="165" formatCode="0.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The Effect of Test Dust on Turbidity</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2.4774059492563429E-2"/>
                  <c:y val="-2.7505103528725577E-2"/>
                </c:manualLayout>
              </c:layout>
              <c:numFmt formatCode="General" sourceLinked="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rendlineLbl>
          </c:trendline>
          <c:xVal>
            <c:numRef>
              <c:f>Sheet1!$B$31:$B$36</c:f>
              <c:numCache>
                <c:formatCode>General</c:formatCode>
                <c:ptCount val="6"/>
                <c:pt idx="0">
                  <c:v>0</c:v>
                </c:pt>
                <c:pt idx="1">
                  <c:v>25</c:v>
                </c:pt>
                <c:pt idx="2">
                  <c:v>50</c:v>
                </c:pt>
                <c:pt idx="3">
                  <c:v>75</c:v>
                </c:pt>
                <c:pt idx="4">
                  <c:v>100</c:v>
                </c:pt>
                <c:pt idx="5">
                  <c:v>125</c:v>
                </c:pt>
              </c:numCache>
            </c:numRef>
          </c:xVal>
          <c:yVal>
            <c:numRef>
              <c:f>Sheet1!$C$31:$C$36</c:f>
              <c:numCache>
                <c:formatCode>General</c:formatCode>
                <c:ptCount val="6"/>
                <c:pt idx="0">
                  <c:v>5.84</c:v>
                </c:pt>
                <c:pt idx="1">
                  <c:v>23.3</c:v>
                </c:pt>
                <c:pt idx="2" formatCode="0.0">
                  <c:v>34</c:v>
                </c:pt>
                <c:pt idx="3">
                  <c:v>50.3</c:v>
                </c:pt>
                <c:pt idx="4">
                  <c:v>70.7</c:v>
                </c:pt>
                <c:pt idx="5">
                  <c:v>92.2</c:v>
                </c:pt>
              </c:numCache>
            </c:numRef>
          </c:yVal>
          <c:smooth val="0"/>
          <c:extLst>
            <c:ext xmlns:c16="http://schemas.microsoft.com/office/drawing/2014/chart" uri="{C3380CC4-5D6E-409C-BE32-E72D297353CC}">
              <c16:uniqueId val="{00000000-B71C-40CF-A8F1-2E12D1D7F063}"/>
            </c:ext>
          </c:extLst>
        </c:ser>
        <c:dLbls>
          <c:showLegendKey val="0"/>
          <c:showVal val="0"/>
          <c:showCatName val="0"/>
          <c:showSerName val="0"/>
          <c:showPercent val="0"/>
          <c:showBubbleSize val="0"/>
        </c:dLbls>
        <c:axId val="221511616"/>
        <c:axId val="221506624"/>
      </c:scatterChart>
      <c:valAx>
        <c:axId val="22151161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Test Dust Amt. (mg/L)</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cross"/>
        <c:minorTickMark val="out"/>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21506624"/>
        <c:crosses val="autoZero"/>
        <c:crossBetween val="midCat"/>
        <c:minorUnit val="5"/>
      </c:valAx>
      <c:valAx>
        <c:axId val="221506624"/>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Turbidity (NTU)</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cross"/>
        <c:minorTickMark val="out"/>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21511616"/>
        <c:crosses val="autoZero"/>
        <c:crossBetween val="midCat"/>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473868</xdr:colOff>
      <xdr:row>25</xdr:row>
      <xdr:rowOff>130968</xdr:rowOff>
    </xdr:from>
    <xdr:to>
      <xdr:col>8</xdr:col>
      <xdr:colOff>873918</xdr:colOff>
      <xdr:row>40</xdr:row>
      <xdr:rowOff>159543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B19:F23" totalsRowShown="0" headerRowDxfId="5">
  <autoFilter ref="B19:F23"/>
  <tableColumns count="5">
    <tableColumn id="1" name="Dilution #" dataDxfId="4"/>
    <tableColumn id="2" name="Initial Volume (mL)" dataDxfId="3"/>
    <tableColumn id="5" name="Total Volume (mL)" dataDxfId="2"/>
    <tableColumn id="3" name="Conc. (p./mL)" dataDxfId="1"/>
    <tableColumn id="4" name="Dil. Facto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tabSelected="1" workbookViewId="0">
      <selection activeCell="G14" sqref="G14"/>
    </sheetView>
  </sheetViews>
  <sheetFormatPr defaultRowHeight="14.4" x14ac:dyDescent="0.3"/>
  <cols>
    <col min="1" max="13" width="14.5546875" customWidth="1"/>
  </cols>
  <sheetData>
    <row r="1" spans="1:13" ht="23.4" x14ac:dyDescent="0.45">
      <c r="A1" s="44" t="s">
        <v>0</v>
      </c>
      <c r="B1" s="45"/>
      <c r="C1" s="45"/>
      <c r="D1" s="45"/>
      <c r="E1" s="45"/>
      <c r="F1" s="45"/>
      <c r="G1" s="45"/>
      <c r="H1" s="45"/>
      <c r="I1" s="45"/>
      <c r="J1" s="45"/>
      <c r="K1" s="45"/>
      <c r="L1" s="45"/>
      <c r="M1" s="46"/>
    </row>
    <row r="2" spans="1:13" x14ac:dyDescent="0.3">
      <c r="A2" s="3"/>
      <c r="B2" s="36" t="s">
        <v>1</v>
      </c>
      <c r="C2" s="37"/>
      <c r="D2" s="38"/>
      <c r="E2" s="4"/>
      <c r="F2" s="36" t="s">
        <v>2</v>
      </c>
      <c r="G2" s="37"/>
      <c r="H2" s="38"/>
      <c r="I2" s="4"/>
      <c r="J2" s="36" t="s">
        <v>3</v>
      </c>
      <c r="K2" s="37"/>
      <c r="L2" s="38"/>
      <c r="M2" s="5"/>
    </row>
    <row r="3" spans="1:13" x14ac:dyDescent="0.3">
      <c r="A3" s="3"/>
      <c r="B3" s="33" t="s">
        <v>4</v>
      </c>
      <c r="C3" s="34"/>
      <c r="D3" s="35"/>
      <c r="E3" s="4"/>
      <c r="F3" s="33" t="s">
        <v>4</v>
      </c>
      <c r="G3" s="34"/>
      <c r="H3" s="35"/>
      <c r="I3" s="4"/>
      <c r="J3" s="33" t="s">
        <v>4</v>
      </c>
      <c r="K3" s="34"/>
      <c r="L3" s="35"/>
      <c r="M3" s="5"/>
    </row>
    <row r="4" spans="1:13" s="2" customFormat="1" x14ac:dyDescent="0.3">
      <c r="A4" s="18" t="s">
        <v>5</v>
      </c>
      <c r="B4" s="19">
        <v>33</v>
      </c>
      <c r="C4" s="19">
        <v>27</v>
      </c>
      <c r="D4" s="19">
        <v>20</v>
      </c>
      <c r="E4" s="11"/>
      <c r="F4" s="19">
        <v>30</v>
      </c>
      <c r="G4" s="19">
        <v>25</v>
      </c>
      <c r="H4" s="19">
        <v>28</v>
      </c>
      <c r="I4" s="11"/>
      <c r="J4" s="19">
        <v>22</v>
      </c>
      <c r="K4" s="19">
        <v>27</v>
      </c>
      <c r="L4" s="19">
        <v>14</v>
      </c>
      <c r="M4" s="20"/>
    </row>
    <row r="5" spans="1:13" s="2" customFormat="1" x14ac:dyDescent="0.3">
      <c r="A5" s="18"/>
      <c r="B5" s="33" t="s">
        <v>6</v>
      </c>
      <c r="C5" s="34"/>
      <c r="D5" s="35"/>
      <c r="E5" s="11"/>
      <c r="F5" s="33" t="s">
        <v>6</v>
      </c>
      <c r="G5" s="34"/>
      <c r="H5" s="35"/>
      <c r="I5" s="11"/>
      <c r="J5" s="33" t="s">
        <v>6</v>
      </c>
      <c r="K5" s="34"/>
      <c r="L5" s="35"/>
      <c r="M5" s="20"/>
    </row>
    <row r="6" spans="1:13" s="2" customFormat="1" x14ac:dyDescent="0.3">
      <c r="A6" s="18"/>
      <c r="B6" s="19">
        <v>25</v>
      </c>
      <c r="C6" s="19">
        <v>23</v>
      </c>
      <c r="D6" s="19">
        <v>33</v>
      </c>
      <c r="E6" s="11"/>
      <c r="F6" s="19">
        <v>28</v>
      </c>
      <c r="G6" s="19">
        <v>29</v>
      </c>
      <c r="H6" s="19">
        <v>35</v>
      </c>
      <c r="I6" s="11"/>
      <c r="J6" s="19">
        <v>20</v>
      </c>
      <c r="K6" s="19">
        <v>26</v>
      </c>
      <c r="L6" s="19">
        <v>22</v>
      </c>
      <c r="M6" s="20"/>
    </row>
    <row r="7" spans="1:13" x14ac:dyDescent="0.3">
      <c r="A7" s="3"/>
      <c r="B7" s="33" t="s">
        <v>7</v>
      </c>
      <c r="C7" s="34"/>
      <c r="D7" s="35"/>
      <c r="E7" s="4"/>
      <c r="F7" s="33" t="s">
        <v>7</v>
      </c>
      <c r="G7" s="34"/>
      <c r="H7" s="35"/>
      <c r="I7" s="4"/>
      <c r="J7" s="33" t="s">
        <v>8</v>
      </c>
      <c r="K7" s="34"/>
      <c r="L7" s="35"/>
      <c r="M7" s="5"/>
    </row>
    <row r="8" spans="1:13" s="2" customFormat="1" x14ac:dyDescent="0.3">
      <c r="A8" s="18"/>
      <c r="B8" s="11"/>
      <c r="C8" s="21">
        <f>((AVERAGE(B4:D4,B6:D6)*100)/0.004)*1000</f>
        <v>670833333.33333325</v>
      </c>
      <c r="D8" s="11"/>
      <c r="E8" s="11"/>
      <c r="F8" s="11"/>
      <c r="G8" s="21">
        <f>((AVERAGE(F4:H4,F6:H6)*100)/0.004)*1000</f>
        <v>729166666.66666675</v>
      </c>
      <c r="H8" s="11"/>
      <c r="I8" s="11"/>
      <c r="J8" s="11"/>
      <c r="K8" s="21">
        <f>((AVERAGE(J4:L4,J6:L6)*100)/0.004)*1000</f>
        <v>545833333.33333325</v>
      </c>
      <c r="L8" s="11"/>
      <c r="M8" s="20"/>
    </row>
    <row r="9" spans="1:13" x14ac:dyDescent="0.3">
      <c r="A9" s="3"/>
      <c r="B9" s="4"/>
      <c r="C9" s="4"/>
      <c r="D9" s="4"/>
      <c r="E9" s="4"/>
      <c r="F9" s="4"/>
      <c r="G9" s="4"/>
      <c r="H9" s="4"/>
      <c r="I9" s="4"/>
      <c r="J9" s="4"/>
      <c r="K9" s="4"/>
      <c r="L9" s="4"/>
      <c r="M9" s="5"/>
    </row>
    <row r="10" spans="1:13" s="2" customFormat="1" ht="14.55" customHeight="1" x14ac:dyDescent="0.3">
      <c r="A10" s="52" t="s">
        <v>9</v>
      </c>
      <c r="B10" s="40"/>
      <c r="C10" s="40"/>
      <c r="D10" s="40"/>
      <c r="E10" s="40"/>
      <c r="F10" s="32" t="s">
        <v>10</v>
      </c>
      <c r="G10" s="32"/>
      <c r="H10" s="32"/>
      <c r="I10" s="11"/>
      <c r="J10" s="11"/>
      <c r="K10" s="11"/>
      <c r="L10" s="11"/>
      <c r="M10" s="20"/>
    </row>
    <row r="11" spans="1:13" s="2" customFormat="1" x14ac:dyDescent="0.3">
      <c r="A11" s="52"/>
      <c r="B11" s="40"/>
      <c r="C11" s="40"/>
      <c r="D11" s="40"/>
      <c r="E11" s="40"/>
      <c r="F11" s="11"/>
      <c r="G11" s="22">
        <f>AVERAGE(C8,G8,K8)</f>
        <v>648611111.11111104</v>
      </c>
      <c r="H11" s="13"/>
      <c r="I11" s="11"/>
      <c r="J11" s="11"/>
      <c r="K11" s="11"/>
      <c r="L11" s="11"/>
      <c r="M11" s="20"/>
    </row>
    <row r="12" spans="1:13" s="2" customFormat="1" x14ac:dyDescent="0.3">
      <c r="A12" s="18"/>
      <c r="B12" s="11"/>
      <c r="C12" s="11"/>
      <c r="D12" s="11"/>
      <c r="E12" s="11"/>
      <c r="F12" s="11"/>
      <c r="G12" s="11"/>
      <c r="H12" s="11"/>
      <c r="I12" s="11"/>
      <c r="J12" s="11"/>
      <c r="K12" s="11"/>
      <c r="L12" s="11"/>
      <c r="M12" s="20"/>
    </row>
    <row r="13" spans="1:13" s="2" customFormat="1" x14ac:dyDescent="0.3">
      <c r="A13" s="18"/>
      <c r="B13" s="11"/>
      <c r="C13" s="11"/>
      <c r="D13" s="11"/>
      <c r="E13" s="32" t="s">
        <v>11</v>
      </c>
      <c r="F13" s="32"/>
      <c r="G13" s="32"/>
      <c r="H13" s="32"/>
      <c r="I13" s="32"/>
      <c r="J13" s="11"/>
      <c r="K13" s="11"/>
      <c r="L13" s="11"/>
      <c r="M13" s="20"/>
    </row>
    <row r="14" spans="1:13" s="2" customFormat="1" ht="15" thickBot="1" x14ac:dyDescent="0.35">
      <c r="A14" s="23"/>
      <c r="B14" s="24"/>
      <c r="C14" s="24"/>
      <c r="D14" s="24"/>
      <c r="E14" s="24"/>
      <c r="F14" s="24"/>
      <c r="G14" s="25">
        <f>(1000*100000)/G11</f>
        <v>0.15417558886509639</v>
      </c>
      <c r="H14" s="24" t="s">
        <v>12</v>
      </c>
      <c r="I14" s="24"/>
      <c r="J14" s="24"/>
      <c r="K14" s="24"/>
      <c r="L14" s="24"/>
      <c r="M14" s="26"/>
    </row>
    <row r="15" spans="1:13" ht="21" x14ac:dyDescent="0.4">
      <c r="A15" s="47" t="s">
        <v>13</v>
      </c>
      <c r="B15" s="48"/>
      <c r="C15" s="48"/>
      <c r="D15" s="48"/>
      <c r="E15" s="48"/>
      <c r="F15" s="48"/>
      <c r="G15" s="48"/>
      <c r="H15" s="48"/>
      <c r="I15" s="48"/>
      <c r="J15" s="48"/>
      <c r="K15" s="48"/>
      <c r="L15" s="48"/>
      <c r="M15" s="49"/>
    </row>
    <row r="16" spans="1:13" x14ac:dyDescent="0.3">
      <c r="A16" s="50" t="s">
        <v>14</v>
      </c>
      <c r="B16" s="51"/>
      <c r="C16" s="6">
        <v>1680000000</v>
      </c>
      <c r="D16" s="4" t="s">
        <v>15</v>
      </c>
      <c r="E16" s="4"/>
      <c r="F16" s="4"/>
      <c r="G16" s="4"/>
      <c r="H16" s="4"/>
      <c r="I16" s="4"/>
      <c r="J16" s="4"/>
      <c r="K16" s="4"/>
      <c r="L16" s="4"/>
      <c r="M16" s="5"/>
    </row>
    <row r="17" spans="1:13" x14ac:dyDescent="0.3">
      <c r="A17" s="50" t="s">
        <v>16</v>
      </c>
      <c r="B17" s="51"/>
      <c r="C17" s="6">
        <v>50000</v>
      </c>
      <c r="D17" s="4" t="s">
        <v>17</v>
      </c>
      <c r="E17" s="10">
        <f>C17/1000</f>
        <v>50</v>
      </c>
      <c r="F17" s="4" t="s">
        <v>15</v>
      </c>
      <c r="G17" s="4"/>
      <c r="H17" s="4"/>
      <c r="I17" s="4"/>
      <c r="J17" s="4"/>
      <c r="K17" s="4"/>
      <c r="L17" s="4"/>
      <c r="M17" s="5"/>
    </row>
    <row r="18" spans="1:13" x14ac:dyDescent="0.3">
      <c r="A18" s="3"/>
      <c r="B18" s="4"/>
      <c r="C18" s="4"/>
      <c r="D18" s="4"/>
      <c r="E18" s="4"/>
      <c r="F18" s="4"/>
      <c r="G18" s="4"/>
      <c r="H18" s="4"/>
      <c r="I18" s="4"/>
      <c r="J18" s="4"/>
      <c r="K18" s="4"/>
      <c r="L18" s="4"/>
      <c r="M18" s="5"/>
    </row>
    <row r="19" spans="1:13" ht="14.25" customHeight="1" x14ac:dyDescent="0.3">
      <c r="A19" s="3"/>
      <c r="B19" s="11" t="s">
        <v>18</v>
      </c>
      <c r="C19" s="11" t="s">
        <v>19</v>
      </c>
      <c r="D19" s="11" t="s">
        <v>20</v>
      </c>
      <c r="E19" s="11" t="s">
        <v>21</v>
      </c>
      <c r="F19" s="11" t="s">
        <v>22</v>
      </c>
      <c r="H19" s="40" t="s">
        <v>23</v>
      </c>
      <c r="I19" s="40"/>
      <c r="J19" s="40"/>
      <c r="K19" s="40"/>
      <c r="L19" s="40"/>
      <c r="M19" s="41"/>
    </row>
    <row r="20" spans="1:13" x14ac:dyDescent="0.3">
      <c r="A20" s="3"/>
      <c r="B20" s="11">
        <v>0</v>
      </c>
      <c r="C20" s="12">
        <v>0.05</v>
      </c>
      <c r="D20" s="12">
        <v>0.05</v>
      </c>
      <c r="E20" s="13">
        <v>1680000000</v>
      </c>
      <c r="F20" s="11">
        <v>0</v>
      </c>
      <c r="G20" s="4"/>
      <c r="H20" s="40"/>
      <c r="I20" s="40"/>
      <c r="J20" s="40"/>
      <c r="K20" s="40"/>
      <c r="L20" s="40"/>
      <c r="M20" s="41"/>
    </row>
    <row r="21" spans="1:13" x14ac:dyDescent="0.3">
      <c r="A21" s="3"/>
      <c r="B21" s="11">
        <v>1</v>
      </c>
      <c r="C21" s="12">
        <f>C20</f>
        <v>0.05</v>
      </c>
      <c r="D21" s="14">
        <v>100</v>
      </c>
      <c r="E21" s="13">
        <f>(Table1[[#This Row],[Initial Volume (mL)]]*E20)/Table1[[#This Row],[Total Volume (mL)]]</f>
        <v>840000</v>
      </c>
      <c r="F21" s="11">
        <f>Table1[[#This Row],[Total Volume (mL)]]/Table1[[#This Row],[Initial Volume (mL)]]</f>
        <v>2000</v>
      </c>
      <c r="G21" s="4"/>
      <c r="H21" s="40"/>
      <c r="I21" s="40"/>
      <c r="J21" s="40"/>
      <c r="K21" s="40"/>
      <c r="L21" s="40"/>
      <c r="M21" s="41"/>
    </row>
    <row r="22" spans="1:13" x14ac:dyDescent="0.3">
      <c r="A22" s="3"/>
      <c r="B22" s="11">
        <v>2</v>
      </c>
      <c r="C22" s="12">
        <v>1</v>
      </c>
      <c r="D22" s="12">
        <v>100</v>
      </c>
      <c r="E22" s="13">
        <f>(Table1[[#This Row],[Initial Volume (mL)]]*E21)/Table1[[#This Row],[Total Volume (mL)]]</f>
        <v>8400</v>
      </c>
      <c r="F22" s="11">
        <f>Table1[[#This Row],[Total Volume (mL)]]/Table1[[#This Row],[Initial Volume (mL)]]</f>
        <v>100</v>
      </c>
      <c r="G22" s="4"/>
      <c r="H22" s="4"/>
      <c r="I22" s="4"/>
      <c r="J22" s="4"/>
      <c r="K22" s="4"/>
      <c r="L22" s="4"/>
      <c r="M22" s="5"/>
    </row>
    <row r="23" spans="1:13" x14ac:dyDescent="0.3">
      <c r="A23" s="3"/>
      <c r="B23" s="11">
        <v>3</v>
      </c>
      <c r="C23" s="12">
        <f>(Table1[[#This Row],[Total Volume (mL)]]*Table1[[#This Row],[Conc. (p./mL)]])/E22</f>
        <v>5.9523809523809526</v>
      </c>
      <c r="D23" s="12">
        <v>1000</v>
      </c>
      <c r="E23" s="15">
        <v>50</v>
      </c>
      <c r="F23" s="11">
        <f>Table1[[#This Row],[Total Volume (mL)]]/Table1[[#This Row],[Initial Volume (mL)]]</f>
        <v>168</v>
      </c>
      <c r="G23" s="4"/>
      <c r="H23" s="4"/>
      <c r="I23" s="4"/>
      <c r="J23" s="4"/>
      <c r="K23" s="4"/>
      <c r="L23" s="4"/>
      <c r="M23" s="5"/>
    </row>
    <row r="24" spans="1:13" ht="15" thickBot="1" x14ac:dyDescent="0.35">
      <c r="A24" s="7"/>
      <c r="B24" s="8"/>
      <c r="C24" s="8"/>
      <c r="D24" s="8"/>
      <c r="E24" s="8"/>
      <c r="F24" s="8"/>
      <c r="G24" s="8"/>
      <c r="H24" s="8"/>
      <c r="I24" s="8"/>
      <c r="J24" s="8"/>
      <c r="K24" s="8"/>
      <c r="L24" s="8"/>
      <c r="M24" s="9"/>
    </row>
    <row r="25" spans="1:13" ht="23.4" x14ac:dyDescent="0.45">
      <c r="A25" s="44" t="s">
        <v>24</v>
      </c>
      <c r="B25" s="45"/>
      <c r="C25" s="45"/>
      <c r="D25" s="45"/>
      <c r="E25" s="45"/>
      <c r="F25" s="45"/>
      <c r="G25" s="45"/>
      <c r="H25" s="45"/>
      <c r="I25" s="45"/>
      <c r="J25" s="45"/>
      <c r="K25" s="45"/>
      <c r="L25" s="45"/>
      <c r="M25" s="46"/>
    </row>
    <row r="26" spans="1:13" x14ac:dyDescent="0.3">
      <c r="A26" s="3"/>
      <c r="B26" s="4"/>
      <c r="C26" s="4"/>
      <c r="D26" s="4" t="s">
        <v>25</v>
      </c>
      <c r="E26" s="4"/>
      <c r="F26" s="4"/>
      <c r="G26" s="4"/>
      <c r="H26" s="4"/>
      <c r="I26" s="4"/>
      <c r="J26" s="4"/>
      <c r="K26" s="4"/>
      <c r="L26" s="4"/>
      <c r="M26" s="5"/>
    </row>
    <row r="27" spans="1:13" x14ac:dyDescent="0.3">
      <c r="A27" s="3"/>
      <c r="B27" s="4" t="s">
        <v>26</v>
      </c>
      <c r="C27" s="4" t="s">
        <v>27</v>
      </c>
      <c r="D27" s="4">
        <v>25</v>
      </c>
      <c r="E27" s="4" t="s">
        <v>28</v>
      </c>
      <c r="F27" s="4" t="s">
        <v>29</v>
      </c>
      <c r="G27" s="4" t="s">
        <v>30</v>
      </c>
      <c r="H27" s="4" t="s">
        <v>31</v>
      </c>
      <c r="I27" s="4"/>
      <c r="J27" s="4"/>
      <c r="K27" s="4"/>
      <c r="L27" s="4"/>
      <c r="M27" s="5"/>
    </row>
    <row r="28" spans="1:13" x14ac:dyDescent="0.3">
      <c r="A28" s="3"/>
      <c r="B28" s="4">
        <v>1</v>
      </c>
      <c r="C28" s="4">
        <v>5.84</v>
      </c>
      <c r="D28" s="4">
        <v>23.3</v>
      </c>
      <c r="E28" s="4">
        <v>34</v>
      </c>
      <c r="F28" s="4">
        <v>50.3</v>
      </c>
      <c r="G28" s="4">
        <v>70.7</v>
      </c>
      <c r="H28" s="4">
        <v>92.2</v>
      </c>
      <c r="I28" s="4"/>
      <c r="J28" s="4"/>
      <c r="K28" s="4"/>
      <c r="L28" s="4"/>
      <c r="M28" s="5"/>
    </row>
    <row r="29" spans="1:13" x14ac:dyDescent="0.3">
      <c r="A29" s="3"/>
      <c r="B29" s="4"/>
      <c r="C29" s="4"/>
      <c r="D29" s="4"/>
      <c r="E29" s="4"/>
      <c r="F29" s="4"/>
      <c r="G29" s="4"/>
      <c r="H29" s="4"/>
      <c r="I29" s="4"/>
      <c r="J29" s="4"/>
      <c r="K29" s="4"/>
      <c r="L29" s="4"/>
      <c r="M29" s="5"/>
    </row>
    <row r="30" spans="1:13" x14ac:dyDescent="0.3">
      <c r="A30" s="3"/>
      <c r="B30" s="4" t="s">
        <v>32</v>
      </c>
      <c r="C30" s="4" t="s">
        <v>33</v>
      </c>
      <c r="D30" s="4"/>
      <c r="E30" s="4"/>
      <c r="F30" s="4"/>
      <c r="G30" s="4"/>
      <c r="H30" s="4"/>
      <c r="I30" s="4"/>
      <c r="J30" s="4"/>
      <c r="K30" s="4"/>
      <c r="L30" s="4"/>
      <c r="M30" s="5"/>
    </row>
    <row r="31" spans="1:13" x14ac:dyDescent="0.3">
      <c r="A31" s="3"/>
      <c r="B31" s="4">
        <v>0</v>
      </c>
      <c r="C31" s="4">
        <v>5.84</v>
      </c>
      <c r="D31" s="4"/>
      <c r="E31" s="4"/>
      <c r="F31" s="4"/>
      <c r="G31" s="4"/>
      <c r="H31" s="4"/>
      <c r="I31" s="4"/>
      <c r="J31" s="4"/>
      <c r="K31" s="4"/>
      <c r="L31" s="4"/>
      <c r="M31" s="5"/>
    </row>
    <row r="32" spans="1:13" x14ac:dyDescent="0.3">
      <c r="A32" s="3"/>
      <c r="B32" s="4">
        <v>25</v>
      </c>
      <c r="C32" s="4">
        <v>23.3</v>
      </c>
      <c r="D32" s="4"/>
      <c r="E32" s="4"/>
      <c r="F32" s="4"/>
      <c r="G32" s="4"/>
      <c r="H32" s="4"/>
      <c r="I32" s="4"/>
      <c r="J32" s="4"/>
      <c r="K32" s="4"/>
      <c r="L32" s="4"/>
      <c r="M32" s="5"/>
    </row>
    <row r="33" spans="1:13" x14ac:dyDescent="0.3">
      <c r="A33" s="3"/>
      <c r="B33" s="4">
        <v>50</v>
      </c>
      <c r="C33" s="29">
        <v>34</v>
      </c>
      <c r="D33" s="4"/>
      <c r="E33" s="4"/>
      <c r="F33" s="4"/>
      <c r="G33" s="4"/>
      <c r="H33" s="4"/>
      <c r="I33" s="4"/>
      <c r="J33" s="4"/>
      <c r="K33" s="4"/>
      <c r="L33" s="4"/>
      <c r="M33" s="5"/>
    </row>
    <row r="34" spans="1:13" x14ac:dyDescent="0.3">
      <c r="A34" s="3"/>
      <c r="B34" s="4">
        <v>75</v>
      </c>
      <c r="C34" s="4">
        <v>50.3</v>
      </c>
      <c r="D34" s="4"/>
      <c r="E34" s="4"/>
      <c r="F34" s="4"/>
      <c r="G34" s="4"/>
      <c r="H34" s="4"/>
      <c r="I34" s="4"/>
      <c r="J34" s="4"/>
      <c r="K34" s="4"/>
      <c r="L34" s="4"/>
      <c r="M34" s="5"/>
    </row>
    <row r="35" spans="1:13" x14ac:dyDescent="0.3">
      <c r="A35" s="3"/>
      <c r="B35" s="4">
        <v>100</v>
      </c>
      <c r="C35" s="4">
        <v>70.7</v>
      </c>
      <c r="D35" s="4"/>
      <c r="E35" s="4"/>
      <c r="F35" s="4"/>
      <c r="G35" s="4"/>
      <c r="H35" s="4"/>
      <c r="I35" s="4"/>
      <c r="J35" s="4"/>
      <c r="K35" s="4"/>
      <c r="L35" s="4"/>
      <c r="M35" s="5"/>
    </row>
    <row r="36" spans="1:13" x14ac:dyDescent="0.3">
      <c r="A36" s="3"/>
      <c r="B36" s="4">
        <v>125</v>
      </c>
      <c r="C36" s="4">
        <v>92.2</v>
      </c>
      <c r="D36" s="4"/>
      <c r="E36" s="4"/>
      <c r="F36" s="4"/>
      <c r="G36" s="4"/>
      <c r="H36" s="4"/>
      <c r="I36" s="4"/>
      <c r="J36" s="4"/>
      <c r="K36" s="4"/>
      <c r="L36" s="4"/>
      <c r="M36" s="5"/>
    </row>
    <row r="37" spans="1:13" x14ac:dyDescent="0.3">
      <c r="A37" s="3"/>
      <c r="B37" s="4"/>
      <c r="C37" s="4"/>
      <c r="D37" s="4"/>
      <c r="E37" s="4"/>
      <c r="F37" s="4"/>
      <c r="G37" s="4"/>
      <c r="H37" s="4"/>
      <c r="I37" s="4"/>
      <c r="J37" s="4"/>
      <c r="K37" s="4"/>
      <c r="L37" s="4"/>
      <c r="M37" s="5"/>
    </row>
    <row r="38" spans="1:13" x14ac:dyDescent="0.3">
      <c r="A38" s="3"/>
      <c r="B38" s="16" t="s">
        <v>34</v>
      </c>
      <c r="C38" s="16" t="s">
        <v>35</v>
      </c>
      <c r="D38" s="4"/>
      <c r="E38" s="4"/>
      <c r="F38" s="4"/>
      <c r="G38" s="4"/>
      <c r="H38" s="4"/>
      <c r="I38" s="4"/>
      <c r="J38" s="4"/>
      <c r="K38" s="4"/>
      <c r="L38" s="4"/>
      <c r="M38" s="5"/>
    </row>
    <row r="39" spans="1:13" x14ac:dyDescent="0.3">
      <c r="A39" s="3"/>
      <c r="B39" s="17">
        <f>INTERCEPT(C31:C36,B31:B36)</f>
        <v>3.8923809523809467</v>
      </c>
      <c r="C39" s="17">
        <f>SLOPE(C31:C36,B31:B36)</f>
        <v>0.67462857142857147</v>
      </c>
      <c r="D39" s="4"/>
      <c r="E39" s="4"/>
      <c r="F39" s="4"/>
      <c r="G39" s="4"/>
      <c r="H39" s="4"/>
      <c r="I39" s="4"/>
      <c r="J39" s="4"/>
      <c r="K39" s="4"/>
      <c r="L39" s="4"/>
      <c r="M39" s="5"/>
    </row>
    <row r="40" spans="1:13" x14ac:dyDescent="0.3">
      <c r="A40" s="3"/>
      <c r="B40" s="4"/>
      <c r="C40" s="4"/>
      <c r="D40" s="4"/>
      <c r="E40" s="4"/>
      <c r="F40" s="4"/>
      <c r="G40" s="4"/>
      <c r="H40" s="4"/>
      <c r="I40" s="4"/>
      <c r="J40" s="4"/>
      <c r="K40" s="4"/>
      <c r="L40" s="4"/>
      <c r="M40" s="5"/>
    </row>
    <row r="41" spans="1:13" x14ac:dyDescent="0.3">
      <c r="A41" s="3"/>
      <c r="B41" s="4"/>
      <c r="C41" s="4"/>
      <c r="D41" s="4"/>
      <c r="E41" s="4"/>
      <c r="F41" s="4"/>
      <c r="G41" s="4"/>
      <c r="H41" s="4"/>
      <c r="I41" s="4"/>
      <c r="J41" s="4"/>
      <c r="K41" s="4"/>
      <c r="L41" s="4"/>
      <c r="M41" s="5"/>
    </row>
    <row r="42" spans="1:13" x14ac:dyDescent="0.3">
      <c r="A42" s="3"/>
      <c r="B42" s="4"/>
      <c r="C42" s="4"/>
      <c r="D42" s="4"/>
      <c r="E42" s="4"/>
      <c r="F42" s="4"/>
      <c r="G42" s="4"/>
      <c r="H42" s="4"/>
      <c r="I42" s="4"/>
      <c r="J42" s="4"/>
      <c r="K42" s="4"/>
      <c r="L42" s="4"/>
      <c r="M42" s="5"/>
    </row>
    <row r="43" spans="1:13" x14ac:dyDescent="0.3">
      <c r="A43" s="3"/>
      <c r="B43" s="4"/>
      <c r="C43" s="4"/>
      <c r="D43" s="4"/>
      <c r="E43" s="4"/>
      <c r="F43" s="4"/>
      <c r="G43" s="4"/>
      <c r="H43" s="4"/>
      <c r="I43" s="4"/>
      <c r="J43" s="4"/>
      <c r="K43" s="4"/>
      <c r="L43" s="4"/>
      <c r="M43" s="5"/>
    </row>
    <row r="44" spans="1:13" x14ac:dyDescent="0.3">
      <c r="A44" s="3"/>
      <c r="B44" s="4"/>
      <c r="C44" s="4"/>
      <c r="D44" s="4"/>
      <c r="E44" s="4"/>
      <c r="F44" s="4"/>
      <c r="G44" s="4"/>
      <c r="H44" s="4"/>
      <c r="I44" s="4"/>
      <c r="J44" s="4"/>
      <c r="K44" s="4"/>
      <c r="L44" s="4"/>
      <c r="M44" s="5"/>
    </row>
    <row r="45" spans="1:13" x14ac:dyDescent="0.3">
      <c r="A45" s="3"/>
      <c r="B45" s="4"/>
      <c r="C45" s="4"/>
      <c r="D45" s="4"/>
      <c r="E45" s="4"/>
      <c r="F45" s="4"/>
      <c r="G45" s="4"/>
      <c r="H45" s="4"/>
      <c r="I45" s="4"/>
      <c r="J45" s="4"/>
      <c r="K45" s="4"/>
      <c r="L45" s="4"/>
      <c r="M45" s="5"/>
    </row>
    <row r="46" spans="1:13" ht="18" x14ac:dyDescent="0.35">
      <c r="A46" s="3"/>
      <c r="B46" s="39" t="s">
        <v>36</v>
      </c>
      <c r="C46" s="39"/>
      <c r="D46" s="28"/>
      <c r="E46" s="4"/>
      <c r="F46" s="4"/>
      <c r="G46" s="4"/>
      <c r="H46" s="4"/>
      <c r="I46" s="4"/>
      <c r="J46" s="4"/>
      <c r="K46" s="4"/>
      <c r="L46" s="4"/>
      <c r="M46" s="5"/>
    </row>
    <row r="47" spans="1:13" ht="14.25" customHeight="1" x14ac:dyDescent="0.3">
      <c r="A47" s="3"/>
      <c r="B47" s="27" t="s">
        <v>37</v>
      </c>
      <c r="C47" s="1">
        <v>77</v>
      </c>
      <c r="D47" s="1" t="s">
        <v>38</v>
      </c>
      <c r="E47" s="42" t="s">
        <v>39</v>
      </c>
      <c r="F47" s="42"/>
      <c r="G47" s="42"/>
      <c r="H47" s="42"/>
      <c r="I47" s="42"/>
      <c r="J47" s="30"/>
      <c r="K47" s="4"/>
      <c r="L47" s="4"/>
      <c r="M47" s="5"/>
    </row>
    <row r="48" spans="1:13" x14ac:dyDescent="0.3">
      <c r="A48" s="3"/>
      <c r="B48" s="27" t="s">
        <v>40</v>
      </c>
      <c r="C48" s="31">
        <f>(C47-B39)/C39</f>
        <v>108.3672144107516</v>
      </c>
      <c r="D48" s="1" t="s">
        <v>41</v>
      </c>
      <c r="E48" s="42"/>
      <c r="F48" s="42"/>
      <c r="G48" s="42"/>
      <c r="H48" s="42"/>
      <c r="I48" s="42"/>
      <c r="J48" s="30"/>
      <c r="K48" s="4"/>
      <c r="L48" s="4"/>
      <c r="M48" s="5"/>
    </row>
    <row r="49" spans="1:13" ht="15" thickBot="1" x14ac:dyDescent="0.35">
      <c r="A49" s="7"/>
      <c r="B49" s="1" t="s">
        <v>42</v>
      </c>
      <c r="C49" s="1">
        <v>77.900000000000006</v>
      </c>
      <c r="D49" s="1" t="s">
        <v>38</v>
      </c>
      <c r="E49" s="43"/>
      <c r="F49" s="43"/>
      <c r="G49" s="43"/>
      <c r="H49" s="43"/>
      <c r="I49" s="43"/>
      <c r="J49" s="8"/>
      <c r="K49" s="8"/>
      <c r="L49" s="8"/>
      <c r="M49" s="9"/>
    </row>
  </sheetData>
  <mergeCells count="23">
    <mergeCell ref="B46:C46"/>
    <mergeCell ref="H19:M21"/>
    <mergeCell ref="E47:I49"/>
    <mergeCell ref="A1:M1"/>
    <mergeCell ref="A15:M15"/>
    <mergeCell ref="A16:B16"/>
    <mergeCell ref="A17:B17"/>
    <mergeCell ref="A25:M25"/>
    <mergeCell ref="A10:E11"/>
    <mergeCell ref="E13:I13"/>
    <mergeCell ref="B5:D5"/>
    <mergeCell ref="B3:D3"/>
    <mergeCell ref="B2:D2"/>
    <mergeCell ref="B7:D7"/>
    <mergeCell ref="F2:H2"/>
    <mergeCell ref="F3:H3"/>
    <mergeCell ref="F10:H10"/>
    <mergeCell ref="F5:H5"/>
    <mergeCell ref="F7:H7"/>
    <mergeCell ref="J2:L2"/>
    <mergeCell ref="J3:L3"/>
    <mergeCell ref="J5:L5"/>
    <mergeCell ref="J7:L7"/>
  </mergeCells>
  <pageMargins left="0.7" right="0.7" top="0.75" bottom="0.75" header="0.3" footer="0.3"/>
  <pageSetup orientation="portrait" horizontalDpi="300" verticalDpi="3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4D81614CA6A14C9C82D5959144F5AD" ma:contentTypeVersion="11" ma:contentTypeDescription="Create a new document." ma:contentTypeScope="" ma:versionID="9b1b30f624c9436e22b033bdad83995b">
  <xsd:schema xmlns:xsd="http://www.w3.org/2001/XMLSchema" xmlns:xs="http://www.w3.org/2001/XMLSchema" xmlns:p="http://schemas.microsoft.com/office/2006/metadata/properties" xmlns:ns2="4275d3e5-9be4-4099-8986-ac121315b92a" xmlns:ns3="69de1ef5-4f8c-4227-962e-e91527cc059d" targetNamespace="http://schemas.microsoft.com/office/2006/metadata/properties" ma:root="true" ma:fieldsID="8ead8c9e1ba65b1ba10a3fa7f775c296" ns2:_="" ns3:_="">
    <xsd:import namespace="4275d3e5-9be4-4099-8986-ac121315b92a"/>
    <xsd:import namespace="69de1ef5-4f8c-4227-962e-e91527cc05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5d3e5-9be4-4099-8986-ac121315b9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de1ef5-4f8c-4227-962e-e91527cc05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4904B-A4EA-437B-A8E5-2C8BE2ECF45F}">
  <ds:schemaRefs>
    <ds:schemaRef ds:uri="http://schemas.microsoft.com/sharepoint/v3/contenttype/forms"/>
  </ds:schemaRefs>
</ds:datastoreItem>
</file>

<file path=customXml/itemProps2.xml><?xml version="1.0" encoding="utf-8"?>
<ds:datastoreItem xmlns:ds="http://schemas.openxmlformats.org/officeDocument/2006/customXml" ds:itemID="{FE904AF5-21CE-4866-9466-0718F2809DED}">
  <ds:schemaRefs>
    <ds:schemaRef ds:uri="4275d3e5-9be4-4099-8986-ac121315b92a"/>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9de1ef5-4f8c-4227-962e-e91527cc059d"/>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80724C0-BBB0-4910-A313-037609DE9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5d3e5-9be4-4099-8986-ac121315b92a"/>
    <ds:schemaRef ds:uri="69de1ef5-4f8c-4227-962e-e91527cc05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2022-09-19T20:41:41Z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0x010100654D81614CA6A14C9C82D5959144F5AD</vt:lpwstr>
  </property>
</Properties>
</file>